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760" activeTab="0"/>
  </bookViews>
  <sheets>
    <sheet name="Linhas de vida" sheetId="1" r:id="rId1"/>
  </sheets>
  <definedNames>
    <definedName name="_xlnm.Print_Area" localSheetId="0">'Linhas de vida'!$A$1:$J$36</definedName>
  </definedNames>
  <calcPr fullCalcOnLoad="1"/>
</workbook>
</file>

<file path=xl/sharedStrings.xml><?xml version="1.0" encoding="utf-8"?>
<sst xmlns="http://schemas.openxmlformats.org/spreadsheetml/2006/main" count="59" uniqueCount="57">
  <si>
    <t>LINHAS DE VIDA</t>
  </si>
  <si>
    <t>CABO DE AÇO AA 6x19   (CIMAF)</t>
  </si>
  <si>
    <t>DADOS DO CABO</t>
  </si>
  <si>
    <t>Ø mm</t>
  </si>
  <si>
    <t>Diâm.</t>
  </si>
  <si>
    <t>3/8"</t>
  </si>
  <si>
    <t>Carga rup. (tf)</t>
  </si>
  <si>
    <t>Alt. Queda</t>
  </si>
  <si>
    <t>m</t>
  </si>
  <si>
    <t>Fator</t>
  </si>
  <si>
    <t>Fator de segurança 2:1</t>
  </si>
  <si>
    <t>P. Corpo</t>
  </si>
  <si>
    <t>Kg</t>
  </si>
  <si>
    <t>E - Kg/mm²</t>
  </si>
  <si>
    <t>6x19</t>
  </si>
  <si>
    <t>Área met. (mm²)</t>
  </si>
  <si>
    <t>C.dinâm. corpo</t>
  </si>
  <si>
    <t>Newtons</t>
  </si>
  <si>
    <t>=</t>
  </si>
  <si>
    <t>Kgf</t>
  </si>
  <si>
    <t>VÃO  (m)</t>
  </si>
  <si>
    <t>Diam.</t>
  </si>
  <si>
    <t>mm</t>
  </si>
  <si>
    <t>Carga rup.(Kg)</t>
  </si>
  <si>
    <t>Fator "F"</t>
  </si>
  <si>
    <t>Nº clips</t>
  </si>
  <si>
    <t xml:space="preserve">Espaç </t>
  </si>
  <si>
    <t>torque N.m</t>
  </si>
  <si>
    <t>1/8"</t>
  </si>
  <si>
    <t>Deform. conform. do cabo (mm)</t>
  </si>
  <si>
    <t>3/16"</t>
  </si>
  <si>
    <t>Deform. Elástica (mm)</t>
  </si>
  <si>
    <t>1/4"</t>
  </si>
  <si>
    <t>Along. Cabo c/ carga aplic. (mm)</t>
  </si>
  <si>
    <t>Comprim. Cabo carregado (mm)</t>
  </si>
  <si>
    <t>7/16"</t>
  </si>
  <si>
    <t>Flecha (mm)</t>
  </si>
  <si>
    <t>1/2"</t>
  </si>
  <si>
    <t>Carga no corpo (Q)</t>
  </si>
  <si>
    <t>9/16"</t>
  </si>
  <si>
    <t>Tensão cabo (Kg)</t>
  </si>
  <si>
    <t>5/8"</t>
  </si>
  <si>
    <t>Tensão adm. (Kg)</t>
  </si>
  <si>
    <t>3/4"</t>
  </si>
  <si>
    <t>Nº MÁX. DE PESSOAS</t>
  </si>
  <si>
    <t>7/8"</t>
  </si>
  <si>
    <t>Altura mín. do piso (m)</t>
  </si>
  <si>
    <t>1"</t>
  </si>
  <si>
    <t>1.1/8'</t>
  </si>
  <si>
    <t>CLIPAGEM  DO  CABO</t>
  </si>
  <si>
    <t>1.1/4"</t>
  </si>
  <si>
    <t>Nº mín. de clips</t>
  </si>
  <si>
    <t>Espaçam. entre clips (mm)</t>
  </si>
  <si>
    <t>Torque N.m</t>
  </si>
  <si>
    <t>OBS.: CONFORME NORMA OSHA E ASSE (American Society of Safety Engineers)</t>
  </si>
  <si>
    <t>Ângulo do cabo radianos</t>
  </si>
  <si>
    <t>Ângulo do cabo graus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</si>
</sst>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0.0000"/>
    <numFmt numFmtId="175" formatCode="0.000"/>
    <numFmt numFmtId="176" formatCode="0.000000"/>
    <numFmt numFmtId="177" formatCode="0.0_);[Red]\(0.0\)"/>
    <numFmt numFmtId="178" formatCode="0.00;[Red]0.00"/>
    <numFmt numFmtId="179" formatCode="0,000"/>
    <numFmt numFmtId="180" formatCode="_(* #,##0.0_);_(* \(#,##0.0\);_(* &quot;-&quot;??_);_(@_)"/>
    <numFmt numFmtId="181" formatCode="[$-416]m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 CE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172" fontId="0" fillId="0" borderId="17" xfId="0" applyNumberForma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16" xfId="0" applyNumberForma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23" fillId="0" borderId="17" xfId="0" applyFont="1" applyBorder="1" applyAlignment="1" applyProtection="1">
      <alignment horizontal="right"/>
      <protection/>
    </xf>
    <xf numFmtId="2" fontId="22" fillId="0" borderId="15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22" fillId="0" borderId="18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0" fontId="26" fillId="0" borderId="25" xfId="0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 horizontal="center"/>
      <protection/>
    </xf>
    <xf numFmtId="2" fontId="26" fillId="0" borderId="27" xfId="0" applyNumberFormat="1" applyFont="1" applyBorder="1" applyAlignment="1" applyProtection="1">
      <alignment horizontal="center"/>
      <protection/>
    </xf>
    <xf numFmtId="2" fontId="26" fillId="0" borderId="28" xfId="0" applyNumberFormat="1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left"/>
      <protection/>
    </xf>
    <xf numFmtId="2" fontId="26" fillId="0" borderId="30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center"/>
      <protection/>
    </xf>
    <xf numFmtId="2" fontId="26" fillId="0" borderId="32" xfId="0" applyNumberFormat="1" applyFont="1" applyFill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left"/>
      <protection/>
    </xf>
    <xf numFmtId="172" fontId="27" fillId="0" borderId="30" xfId="0" applyNumberFormat="1" applyFont="1" applyBorder="1" applyAlignment="1" applyProtection="1">
      <alignment horizontal="center"/>
      <protection/>
    </xf>
    <xf numFmtId="172" fontId="27" fillId="0" borderId="31" xfId="0" applyNumberFormat="1" applyFont="1" applyBorder="1" applyAlignment="1" applyProtection="1">
      <alignment horizontal="center"/>
      <protection/>
    </xf>
    <xf numFmtId="172" fontId="27" fillId="0" borderId="32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172" fontId="0" fillId="0" borderId="34" xfId="0" applyNumberFormat="1" applyFont="1" applyBorder="1" applyAlignment="1" applyProtection="1">
      <alignment horizontal="center"/>
      <protection/>
    </xf>
    <xf numFmtId="172" fontId="0" fillId="0" borderId="35" xfId="0" applyNumberFormat="1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172" fontId="23" fillId="0" borderId="36" xfId="0" applyNumberFormat="1" applyFont="1" applyBorder="1" applyAlignment="1" applyProtection="1">
      <alignment horizontal="center" vertical="center"/>
      <protection/>
    </xf>
    <xf numFmtId="172" fontId="23" fillId="0" borderId="37" xfId="0" applyNumberFormat="1" applyFont="1" applyBorder="1" applyAlignment="1" applyProtection="1">
      <alignment horizontal="center" vertical="justify"/>
      <protection/>
    </xf>
    <xf numFmtId="172" fontId="23" fillId="0" borderId="38" xfId="0" applyNumberFormat="1" applyFont="1" applyBorder="1" applyAlignment="1" applyProtection="1">
      <alignment horizontal="center" vertical="center"/>
      <protection/>
    </xf>
    <xf numFmtId="172" fontId="23" fillId="0" borderId="39" xfId="0" applyNumberFormat="1" applyFont="1" applyBorder="1" applyAlignment="1" applyProtection="1">
      <alignment horizontal="center" vertical="center"/>
      <protection/>
    </xf>
    <xf numFmtId="172" fontId="23" fillId="0" borderId="40" xfId="0" applyNumberFormat="1" applyFont="1" applyBorder="1" applyAlignment="1" applyProtection="1">
      <alignment horizontal="center" vertical="justify"/>
      <protection/>
    </xf>
    <xf numFmtId="172" fontId="23" fillId="0" borderId="41" xfId="0" applyNumberFormat="1" applyFont="1" applyBorder="1" applyAlignment="1" applyProtection="1">
      <alignment horizontal="center" vertical="center"/>
      <protection/>
    </xf>
    <xf numFmtId="1" fontId="29" fillId="0" borderId="19" xfId="0" applyNumberFormat="1" applyFont="1" applyBorder="1" applyAlignment="1" applyProtection="1">
      <alignment horizontal="center" vertical="center"/>
      <protection/>
    </xf>
    <xf numFmtId="1" fontId="29" fillId="0" borderId="42" xfId="0" applyNumberFormat="1" applyFont="1" applyBorder="1" applyAlignment="1" applyProtection="1">
      <alignment horizontal="center" vertical="center"/>
      <protection/>
    </xf>
    <xf numFmtId="1" fontId="29" fillId="0" borderId="21" xfId="0" applyNumberFormat="1" applyFont="1" applyBorder="1" applyAlignment="1" applyProtection="1">
      <alignment horizontal="center" vertical="center"/>
      <protection/>
    </xf>
    <xf numFmtId="172" fontId="30" fillId="0" borderId="0" xfId="0" applyNumberFormat="1" applyFont="1" applyBorder="1" applyAlignment="1" applyProtection="1">
      <alignment horizontal="center" vertical="center"/>
      <protection/>
    </xf>
    <xf numFmtId="172" fontId="30" fillId="0" borderId="0" xfId="0" applyNumberFormat="1" applyFont="1" applyBorder="1" applyAlignment="1" applyProtection="1">
      <alignment horizontal="center" vertical="justify"/>
      <protection/>
    </xf>
    <xf numFmtId="0" fontId="30" fillId="0" borderId="13" xfId="0" applyFont="1" applyBorder="1" applyAlignment="1" applyProtection="1">
      <alignment horizontal="left"/>
      <protection/>
    </xf>
    <xf numFmtId="0" fontId="31" fillId="0" borderId="13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showGridLines="0" tabSelected="1" workbookViewId="0" topLeftCell="A1">
      <selection activeCell="A2" sqref="A2:J2"/>
    </sheetView>
  </sheetViews>
  <sheetFormatPr defaultColWidth="9.140625" defaultRowHeight="12.75"/>
  <cols>
    <col min="1" max="1" width="26.8515625" style="0" customWidth="1"/>
    <col min="2" max="10" width="11.8515625" style="0" customWidth="1"/>
    <col min="15" max="15" width="11.8515625" style="0" hidden="1" customWidth="1"/>
    <col min="16" max="25" width="0" style="0" hidden="1" customWidth="1"/>
  </cols>
  <sheetData>
    <row r="1" spans="1:10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41" ht="18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5">
      <c r="A3" s="8"/>
      <c r="B3" s="9"/>
      <c r="C3" s="9"/>
      <c r="D3" s="9"/>
      <c r="E3" s="9"/>
      <c r="F3" s="9"/>
      <c r="G3" s="9"/>
      <c r="H3" s="9"/>
      <c r="I3" s="9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10" ht="12.75">
      <c r="A4" s="11"/>
      <c r="B4" s="12"/>
      <c r="C4" s="12"/>
      <c r="D4" s="12"/>
      <c r="E4" s="12"/>
      <c r="F4" s="13" t="s">
        <v>2</v>
      </c>
      <c r="G4" s="14"/>
      <c r="H4" s="12"/>
      <c r="I4" s="12"/>
      <c r="J4" s="15"/>
    </row>
    <row r="5" spans="1:11" ht="12.75">
      <c r="A5" s="16"/>
      <c r="B5" s="12"/>
      <c r="C5" s="12"/>
      <c r="D5" s="17"/>
      <c r="E5" s="17"/>
      <c r="F5" s="18" t="s">
        <v>3</v>
      </c>
      <c r="G5" s="19">
        <f>VLOOKUP(C6,P14:W70,2,FALSE)</f>
        <v>9.5</v>
      </c>
      <c r="H5" s="17"/>
      <c r="I5" s="17"/>
      <c r="J5" s="20"/>
      <c r="K5" s="21"/>
    </row>
    <row r="6" spans="1:11" ht="15.75">
      <c r="A6" s="11"/>
      <c r="B6" s="22" t="s">
        <v>4</v>
      </c>
      <c r="C6" s="23" t="s">
        <v>5</v>
      </c>
      <c r="D6" s="24"/>
      <c r="E6" s="17"/>
      <c r="F6" s="18" t="s">
        <v>6</v>
      </c>
      <c r="G6" s="25">
        <f>VLOOKUP($C$6,P14:X55,3,FALSE)</f>
        <v>5.9</v>
      </c>
      <c r="H6" s="17"/>
      <c r="I6" s="17"/>
      <c r="J6" s="20"/>
      <c r="K6" s="21"/>
    </row>
    <row r="7" spans="1:11" ht="12.75">
      <c r="A7" s="11"/>
      <c r="B7" s="22" t="s">
        <v>7</v>
      </c>
      <c r="C7" s="26">
        <v>1.3</v>
      </c>
      <c r="D7" s="24" t="s">
        <v>8</v>
      </c>
      <c r="E7" s="17"/>
      <c r="F7" s="18" t="s">
        <v>9</v>
      </c>
      <c r="G7" s="25">
        <f>VLOOKUP(C6,P14:W47,4,FALSE)</f>
        <v>0.395</v>
      </c>
      <c r="H7" s="17"/>
      <c r="I7" s="17"/>
      <c r="J7" s="20"/>
      <c r="K7" s="21"/>
    </row>
    <row r="8" spans="1:18" ht="12.75">
      <c r="A8" s="27" t="s">
        <v>10</v>
      </c>
      <c r="B8" s="22" t="s">
        <v>11</v>
      </c>
      <c r="C8" s="26">
        <v>140</v>
      </c>
      <c r="D8" s="24" t="s">
        <v>12</v>
      </c>
      <c r="E8" s="17"/>
      <c r="F8" s="18" t="s">
        <v>13</v>
      </c>
      <c r="G8" s="25">
        <f>VLOOKUP(C6,P14:W60,5,FALSE)</f>
        <v>10000</v>
      </c>
      <c r="H8" s="17"/>
      <c r="I8" s="17"/>
      <c r="J8" s="20"/>
      <c r="K8" s="21"/>
      <c r="R8" t="s">
        <v>14</v>
      </c>
    </row>
    <row r="9" spans="1:11" ht="12.75">
      <c r="A9" s="11"/>
      <c r="B9" s="17"/>
      <c r="C9" s="28">
        <v>1</v>
      </c>
      <c r="D9" s="29"/>
      <c r="E9" s="17"/>
      <c r="F9" s="18" t="s">
        <v>15</v>
      </c>
      <c r="G9" s="30">
        <f>S14*G5^2</f>
        <v>35.64875</v>
      </c>
      <c r="H9" s="17"/>
      <c r="I9" s="17"/>
      <c r="J9" s="20"/>
      <c r="K9" s="21"/>
    </row>
    <row r="10" spans="1:11" ht="12.75">
      <c r="A10" s="31"/>
      <c r="B10" s="17"/>
      <c r="C10" s="17"/>
      <c r="D10" s="29"/>
      <c r="E10" s="17"/>
      <c r="F10" s="17"/>
      <c r="G10" s="17"/>
      <c r="H10" s="17"/>
      <c r="I10" s="17"/>
      <c r="J10" s="20"/>
      <c r="K10" s="21"/>
    </row>
    <row r="11" spans="1:11" ht="12.75">
      <c r="A11" s="31"/>
      <c r="B11" s="32" t="s">
        <v>16</v>
      </c>
      <c r="C11" s="33">
        <f>((C8*9.81+C8*9.81*(C7/0.216)))</f>
        <v>9639.233333333334</v>
      </c>
      <c r="D11" s="34" t="s">
        <v>17</v>
      </c>
      <c r="E11" s="34" t="s">
        <v>18</v>
      </c>
      <c r="F11" s="35">
        <f>C11*0.101972</f>
        <v>982.9319014666667</v>
      </c>
      <c r="G11" s="36" t="s">
        <v>19</v>
      </c>
      <c r="H11" s="17"/>
      <c r="I11" s="17"/>
      <c r="J11" s="20"/>
      <c r="K11" s="21"/>
    </row>
    <row r="12" spans="1:11" ht="13.5" thickBot="1">
      <c r="A12" s="31"/>
      <c r="B12" s="12"/>
      <c r="C12" s="17"/>
      <c r="D12" s="17"/>
      <c r="E12" s="17"/>
      <c r="F12" s="17"/>
      <c r="G12" s="17"/>
      <c r="H12" s="17"/>
      <c r="I12" s="17"/>
      <c r="J12" s="20"/>
      <c r="K12" s="21"/>
    </row>
    <row r="13" spans="1:23" ht="19.5" customHeight="1" thickBot="1">
      <c r="A13" s="31"/>
      <c r="B13" s="37" t="s">
        <v>20</v>
      </c>
      <c r="C13" s="38"/>
      <c r="D13" s="38"/>
      <c r="E13" s="38"/>
      <c r="F13" s="38"/>
      <c r="G13" s="38"/>
      <c r="H13" s="38"/>
      <c r="I13" s="38"/>
      <c r="J13" s="39"/>
      <c r="K13" s="21"/>
      <c r="P13" s="40" t="s">
        <v>21</v>
      </c>
      <c r="Q13" s="40" t="s">
        <v>22</v>
      </c>
      <c r="R13" s="40" t="s">
        <v>23</v>
      </c>
      <c r="S13" s="41" t="s">
        <v>24</v>
      </c>
      <c r="T13" s="41" t="s">
        <v>13</v>
      </c>
      <c r="U13" s="40" t="s">
        <v>25</v>
      </c>
      <c r="V13" s="40" t="s">
        <v>26</v>
      </c>
      <c r="W13" s="40" t="s">
        <v>27</v>
      </c>
    </row>
    <row r="14" spans="1:20" ht="18" customHeight="1" thickBot="1">
      <c r="A14" s="31"/>
      <c r="B14" s="42">
        <v>5</v>
      </c>
      <c r="C14" s="43">
        <v>7.5</v>
      </c>
      <c r="D14" s="43">
        <v>10</v>
      </c>
      <c r="E14" s="43">
        <v>12.5</v>
      </c>
      <c r="F14" s="43">
        <v>15</v>
      </c>
      <c r="G14" s="43">
        <v>17.5</v>
      </c>
      <c r="H14" s="43">
        <v>20</v>
      </c>
      <c r="I14" s="43">
        <v>22.5</v>
      </c>
      <c r="J14" s="44">
        <v>25</v>
      </c>
      <c r="K14" s="21"/>
      <c r="P14" s="40" t="s">
        <v>28</v>
      </c>
      <c r="Q14" s="40">
        <v>3.2</v>
      </c>
      <c r="R14" s="40">
        <v>0.62</v>
      </c>
      <c r="S14" s="40">
        <v>0.395</v>
      </c>
      <c r="T14" s="45">
        <v>10000</v>
      </c>
    </row>
    <row r="15" spans="1:23" ht="12.75">
      <c r="A15" s="46" t="s">
        <v>29</v>
      </c>
      <c r="B15" s="47">
        <f aca="true" t="shared" si="0" ref="B15:J15">(0.75/100)*(B14*1000)</f>
        <v>37.5</v>
      </c>
      <c r="C15" s="48">
        <f t="shared" si="0"/>
        <v>56.25</v>
      </c>
      <c r="D15" s="48">
        <f t="shared" si="0"/>
        <v>75</v>
      </c>
      <c r="E15" s="48">
        <f t="shared" si="0"/>
        <v>93.75</v>
      </c>
      <c r="F15" s="48">
        <f t="shared" si="0"/>
        <v>112.5</v>
      </c>
      <c r="G15" s="48">
        <f t="shared" si="0"/>
        <v>131.25</v>
      </c>
      <c r="H15" s="48">
        <f t="shared" si="0"/>
        <v>150</v>
      </c>
      <c r="I15" s="48">
        <f t="shared" si="0"/>
        <v>168.75</v>
      </c>
      <c r="J15" s="49">
        <f t="shared" si="0"/>
        <v>187.5</v>
      </c>
      <c r="K15" s="21"/>
      <c r="P15" s="40" t="s">
        <v>30</v>
      </c>
      <c r="Q15" s="40">
        <v>4.8</v>
      </c>
      <c r="R15" s="40">
        <v>1.4</v>
      </c>
      <c r="S15" s="40">
        <v>0.395</v>
      </c>
      <c r="T15" s="45">
        <v>10000</v>
      </c>
      <c r="U15" s="40">
        <v>2</v>
      </c>
      <c r="V15" s="40">
        <v>29</v>
      </c>
      <c r="W15" s="40">
        <v>10</v>
      </c>
    </row>
    <row r="16" spans="1:23" ht="12.75">
      <c r="A16" s="50" t="s">
        <v>31</v>
      </c>
      <c r="B16" s="51">
        <f>(F11*(B14*1000))/(G8*G9)</f>
        <v>13.786344562806084</v>
      </c>
      <c r="C16" s="52">
        <f>(F11*(C14*1000))/(G8*G9)</f>
        <v>20.679516844209125</v>
      </c>
      <c r="D16" s="52">
        <f>(F11*(D14*1000))/(G8*G9)</f>
        <v>27.57268912561217</v>
      </c>
      <c r="E16" s="52">
        <f>(F11*(E14*1000))/(G8*G9)</f>
        <v>34.465861407015204</v>
      </c>
      <c r="F16" s="52">
        <f>(F11*(F14*1000))/(G8*G9)</f>
        <v>41.35903368841825</v>
      </c>
      <c r="G16" s="52">
        <f>(F11*(G14*1000))/(G8*G9)</f>
        <v>48.25220596982128</v>
      </c>
      <c r="H16" s="52">
        <f>(F11*(H14*1000))/(G8*G9)</f>
        <v>55.14537825122434</v>
      </c>
      <c r="I16" s="52">
        <f>(F11*(I14*1000))/(G8*G9)</f>
        <v>62.03855053262737</v>
      </c>
      <c r="J16" s="53">
        <f>(F11*(J14*1000))/(G8*G9)</f>
        <v>68.93172281403041</v>
      </c>
      <c r="K16" s="21"/>
      <c r="P16" s="40" t="s">
        <v>32</v>
      </c>
      <c r="Q16" s="40">
        <v>6.4</v>
      </c>
      <c r="R16" s="40">
        <v>2.5</v>
      </c>
      <c r="S16" s="40">
        <v>0.395</v>
      </c>
      <c r="T16" s="45">
        <v>10000</v>
      </c>
      <c r="U16" s="40">
        <v>2</v>
      </c>
      <c r="V16" s="40">
        <v>38</v>
      </c>
      <c r="W16" s="40">
        <v>20</v>
      </c>
    </row>
    <row r="17" spans="1:23" ht="12.75">
      <c r="A17" s="54" t="s">
        <v>33</v>
      </c>
      <c r="B17" s="55">
        <f aca="true" t="shared" si="1" ref="B17:J17">B15+B16</f>
        <v>51.286344562806086</v>
      </c>
      <c r="C17" s="52">
        <f t="shared" si="1"/>
        <v>76.92951684420913</v>
      </c>
      <c r="D17" s="52">
        <f t="shared" si="1"/>
        <v>102.57268912561217</v>
      </c>
      <c r="E17" s="52">
        <f t="shared" si="1"/>
        <v>128.2158614070152</v>
      </c>
      <c r="F17" s="52">
        <f t="shared" si="1"/>
        <v>153.85903368841826</v>
      </c>
      <c r="G17" s="52">
        <f t="shared" si="1"/>
        <v>179.5022059698213</v>
      </c>
      <c r="H17" s="52">
        <f t="shared" si="1"/>
        <v>205.14537825122434</v>
      </c>
      <c r="I17" s="52">
        <f t="shared" si="1"/>
        <v>230.78855053262737</v>
      </c>
      <c r="J17" s="53">
        <f t="shared" si="1"/>
        <v>256.4317228140304</v>
      </c>
      <c r="K17" s="21"/>
      <c r="P17" s="40" t="s">
        <v>5</v>
      </c>
      <c r="Q17" s="40">
        <v>9.5</v>
      </c>
      <c r="R17" s="40">
        <v>5.9</v>
      </c>
      <c r="S17" s="40">
        <v>0.395</v>
      </c>
      <c r="T17" s="45">
        <v>10000</v>
      </c>
      <c r="U17" s="40">
        <v>2</v>
      </c>
      <c r="V17" s="40">
        <v>57</v>
      </c>
      <c r="W17" s="40">
        <v>41</v>
      </c>
    </row>
    <row r="18" spans="1:23" ht="12.75">
      <c r="A18" s="54" t="s">
        <v>34</v>
      </c>
      <c r="B18" s="51">
        <f aca="true" t="shared" si="2" ref="B18:J18">(B17+(B14*1000))/2</f>
        <v>2525.643172281403</v>
      </c>
      <c r="C18" s="52">
        <f t="shared" si="2"/>
        <v>3788.4647584221048</v>
      </c>
      <c r="D18" s="52">
        <f t="shared" si="2"/>
        <v>5051.286344562806</v>
      </c>
      <c r="E18" s="52">
        <f t="shared" si="2"/>
        <v>6314.107930703508</v>
      </c>
      <c r="F18" s="52">
        <f t="shared" si="2"/>
        <v>7576.9295168442095</v>
      </c>
      <c r="G18" s="52">
        <f t="shared" si="2"/>
        <v>8839.75110298491</v>
      </c>
      <c r="H18" s="52">
        <f t="shared" si="2"/>
        <v>10102.572689125613</v>
      </c>
      <c r="I18" s="52">
        <f t="shared" si="2"/>
        <v>11365.394275266313</v>
      </c>
      <c r="J18" s="53">
        <f t="shared" si="2"/>
        <v>12628.215861407016</v>
      </c>
      <c r="K18" s="21"/>
      <c r="P18" s="40" t="s">
        <v>35</v>
      </c>
      <c r="Q18" s="40">
        <v>11.5</v>
      </c>
      <c r="R18" s="40">
        <v>7.5</v>
      </c>
      <c r="S18" s="40">
        <v>0.395</v>
      </c>
      <c r="T18" s="45">
        <v>10000</v>
      </c>
      <c r="U18" s="40">
        <v>2</v>
      </c>
      <c r="V18" s="40">
        <v>67</v>
      </c>
      <c r="W18" s="40">
        <v>75</v>
      </c>
    </row>
    <row r="19" spans="1:23" ht="12.75">
      <c r="A19" s="56" t="s">
        <v>36</v>
      </c>
      <c r="B19" s="51">
        <f aca="true" t="shared" si="3" ref="B19:J19">SQRT(B18^2-((B14*1000)/2)^2)</f>
        <v>358.98946181144265</v>
      </c>
      <c r="C19" s="52">
        <f t="shared" si="3"/>
        <v>538.4841927171649</v>
      </c>
      <c r="D19" s="52">
        <f t="shared" si="3"/>
        <v>717.9789236228853</v>
      </c>
      <c r="E19" s="52">
        <f t="shared" si="3"/>
        <v>897.4736545286082</v>
      </c>
      <c r="F19" s="52">
        <f t="shared" si="3"/>
        <v>1076.9683854343298</v>
      </c>
      <c r="G19" s="52">
        <f t="shared" si="3"/>
        <v>1256.4631163400445</v>
      </c>
      <c r="H19" s="52">
        <f t="shared" si="3"/>
        <v>1435.9578472457706</v>
      </c>
      <c r="I19" s="52">
        <f t="shared" si="3"/>
        <v>1615.4525781514883</v>
      </c>
      <c r="J19" s="53">
        <f t="shared" si="3"/>
        <v>1794.9473090572164</v>
      </c>
      <c r="K19" s="21"/>
      <c r="P19" s="40" t="s">
        <v>37</v>
      </c>
      <c r="Q19" s="40">
        <v>13</v>
      </c>
      <c r="R19" s="40">
        <v>9.7</v>
      </c>
      <c r="S19" s="40">
        <v>0.395</v>
      </c>
      <c r="T19" s="45">
        <v>10000</v>
      </c>
      <c r="U19" s="40">
        <v>3</v>
      </c>
      <c r="V19" s="40">
        <v>76</v>
      </c>
      <c r="W19" s="40">
        <v>75</v>
      </c>
    </row>
    <row r="20" spans="1:20" ht="12.75">
      <c r="A20" s="54" t="s">
        <v>38</v>
      </c>
      <c r="B20" s="51">
        <f>(C8*9.81+C8*9.81*C7/(B19/1000))/10</f>
        <v>634.6860755619012</v>
      </c>
      <c r="C20" s="52">
        <f>(C8*9.81+C8*9.81*C7/(C19/1000))/10</f>
        <v>468.9040503746002</v>
      </c>
      <c r="D20" s="52">
        <f>(C8*9.81+C8*9.81*C7/(D19/1000))/10</f>
        <v>386.01303778095064</v>
      </c>
      <c r="E20" s="52">
        <f>(C8*9.81+C8*9.81*C7/(E19/1000))/10</f>
        <v>336.2784302247602</v>
      </c>
      <c r="F20" s="52">
        <f>(C8*9.81+C8*9.81*C7/(F19/1000))/10</f>
        <v>303.12202518730015</v>
      </c>
      <c r="G20" s="52">
        <f>(C8*9.81+C8*9.81*C7/(G19/1000))/10</f>
        <v>279.4388787319723</v>
      </c>
      <c r="H20" s="52">
        <f>(C8*9.81+C8*9.81*C7/(H19/1000))/10</f>
        <v>261.6765188904753</v>
      </c>
      <c r="I20" s="52">
        <f>(C8*9.81+C8*9.81*C7/(I19/1000))/10</f>
        <v>247.86135012486722</v>
      </c>
      <c r="J20" s="53">
        <f>(C8*9.81+C8*9.81*C7/(J19/1000))/10</f>
        <v>236.80921511238006</v>
      </c>
      <c r="K20" s="21"/>
      <c r="P20" s="40" t="s">
        <v>39</v>
      </c>
      <c r="Q20" s="40">
        <v>14.5</v>
      </c>
      <c r="R20" s="40">
        <v>12.2</v>
      </c>
      <c r="S20" s="40">
        <v>0.395</v>
      </c>
      <c r="T20" s="45">
        <v>10000</v>
      </c>
    </row>
    <row r="21" spans="1:23" ht="12.75">
      <c r="A21" s="54" t="s">
        <v>40</v>
      </c>
      <c r="B21" s="55">
        <f aca="true" t="shared" si="4" ref="B21:J21">(B20/B33)/2</f>
        <v>2247.598236733985</v>
      </c>
      <c r="C21" s="57">
        <f t="shared" si="4"/>
        <v>1660.518415952841</v>
      </c>
      <c r="D21" s="57">
        <f t="shared" si="4"/>
        <v>1366.9785055622763</v>
      </c>
      <c r="E21" s="57">
        <f t="shared" si="4"/>
        <v>1190.8545593279314</v>
      </c>
      <c r="F21" s="57">
        <f t="shared" si="4"/>
        <v>1073.438595171704</v>
      </c>
      <c r="G21" s="57">
        <f t="shared" si="4"/>
        <v>989.5700493458351</v>
      </c>
      <c r="H21" s="57">
        <f t="shared" si="4"/>
        <v>926.6686399764218</v>
      </c>
      <c r="I21" s="57">
        <f t="shared" si="4"/>
        <v>877.7453215779966</v>
      </c>
      <c r="J21" s="58">
        <f t="shared" si="4"/>
        <v>838.6066668592489</v>
      </c>
      <c r="K21" s="21"/>
      <c r="P21" s="40" t="s">
        <v>41</v>
      </c>
      <c r="Q21" s="40">
        <v>16</v>
      </c>
      <c r="R21" s="40">
        <v>15.1</v>
      </c>
      <c r="S21" s="40">
        <v>0.395</v>
      </c>
      <c r="T21" s="45">
        <v>10000</v>
      </c>
      <c r="U21" s="40">
        <v>3</v>
      </c>
      <c r="V21" s="40">
        <v>95</v>
      </c>
      <c r="W21" s="40">
        <v>120</v>
      </c>
    </row>
    <row r="22" spans="1:23" ht="12.75">
      <c r="A22" s="54" t="s">
        <v>42</v>
      </c>
      <c r="B22" s="51">
        <f>(G6*1000)/2*0.8</f>
        <v>2360</v>
      </c>
      <c r="C22" s="52">
        <f>(G6*1000)/2*0.8</f>
        <v>2360</v>
      </c>
      <c r="D22" s="52">
        <f>(G6*1000)/2*0.8</f>
        <v>2360</v>
      </c>
      <c r="E22" s="52">
        <f>(G6*1000)/2*0.8</f>
        <v>2360</v>
      </c>
      <c r="F22" s="52">
        <f>(G6*1000)/2*0.8</f>
        <v>2360</v>
      </c>
      <c r="G22" s="52">
        <f>(G6*1000)/2*0.8</f>
        <v>2360</v>
      </c>
      <c r="H22" s="52">
        <f>(G6*1000)/2*0.8</f>
        <v>2360</v>
      </c>
      <c r="I22" s="52">
        <f>(G6*1000)/2*0.8</f>
        <v>2360</v>
      </c>
      <c r="J22" s="53">
        <f>(G6*1000)/2*0.8</f>
        <v>2360</v>
      </c>
      <c r="K22" s="21"/>
      <c r="P22" s="40" t="s">
        <v>43</v>
      </c>
      <c r="Q22" s="40">
        <v>19</v>
      </c>
      <c r="R22" s="40">
        <v>21.6</v>
      </c>
      <c r="S22" s="40">
        <v>0.395</v>
      </c>
      <c r="T22" s="45">
        <v>10000</v>
      </c>
      <c r="U22" s="40">
        <v>4</v>
      </c>
      <c r="V22" s="40">
        <v>114</v>
      </c>
      <c r="W22" s="40">
        <v>180</v>
      </c>
    </row>
    <row r="23" spans="1:23" ht="15">
      <c r="A23" s="59" t="s">
        <v>44</v>
      </c>
      <c r="B23" s="60">
        <f>FLOOR((B22/B21),1)</f>
        <v>1</v>
      </c>
      <c r="C23" s="61">
        <f aca="true" t="shared" si="5" ref="C23:J23">FLOOR(C22/C21,1)</f>
        <v>1</v>
      </c>
      <c r="D23" s="61">
        <f t="shared" si="5"/>
        <v>1</v>
      </c>
      <c r="E23" s="61">
        <f t="shared" si="5"/>
        <v>1</v>
      </c>
      <c r="F23" s="61">
        <f t="shared" si="5"/>
        <v>2</v>
      </c>
      <c r="G23" s="61">
        <f t="shared" si="5"/>
        <v>2</v>
      </c>
      <c r="H23" s="61">
        <f t="shared" si="5"/>
        <v>2</v>
      </c>
      <c r="I23" s="61">
        <f t="shared" si="5"/>
        <v>2</v>
      </c>
      <c r="J23" s="62">
        <f t="shared" si="5"/>
        <v>2</v>
      </c>
      <c r="K23" s="21"/>
      <c r="P23" s="40" t="s">
        <v>45</v>
      </c>
      <c r="Q23" s="40">
        <v>22</v>
      </c>
      <c r="R23" s="40">
        <v>29.2</v>
      </c>
      <c r="S23" s="40">
        <v>0.395</v>
      </c>
      <c r="T23" s="45">
        <v>10000</v>
      </c>
      <c r="U23" s="40">
        <v>4</v>
      </c>
      <c r="V23" s="40">
        <v>133</v>
      </c>
      <c r="W23" s="40">
        <v>310</v>
      </c>
    </row>
    <row r="24" spans="1:23" ht="13.5" thickBot="1">
      <c r="A24" s="63" t="s">
        <v>46</v>
      </c>
      <c r="B24" s="64">
        <f>C7+(B19/1000)+2.5</f>
        <v>4.1589894618114425</v>
      </c>
      <c r="C24" s="64">
        <f>C7+(C19/1000)+2.5</f>
        <v>4.338484192717165</v>
      </c>
      <c r="D24" s="64">
        <f>C7+(D19/1000)+2.5</f>
        <v>4.517978923622885</v>
      </c>
      <c r="E24" s="64">
        <f>C7+(E19/1000)+2.5</f>
        <v>4.697473654528608</v>
      </c>
      <c r="F24" s="64">
        <f>C7+(F19/1000)+2.5</f>
        <v>4.8769683854343295</v>
      </c>
      <c r="G24" s="64">
        <f>C7+(G19/1000)+2.5</f>
        <v>5.056463116340044</v>
      </c>
      <c r="H24" s="64">
        <f>C7+(H19/1000)+2.5</f>
        <v>5.23595784724577</v>
      </c>
      <c r="I24" s="64">
        <f>C7+(I19/1000)+2.5</f>
        <v>5.415452578151489</v>
      </c>
      <c r="J24" s="65">
        <f>C7+(J19/1000)+2.5</f>
        <v>5.594947309057217</v>
      </c>
      <c r="K24" s="21"/>
      <c r="P24" s="40" t="s">
        <v>47</v>
      </c>
      <c r="Q24" s="40">
        <v>26</v>
      </c>
      <c r="R24" s="40">
        <v>37.9</v>
      </c>
      <c r="S24" s="40">
        <v>0.395</v>
      </c>
      <c r="T24" s="45">
        <v>10000</v>
      </c>
      <c r="U24" s="40">
        <v>5</v>
      </c>
      <c r="V24" s="40">
        <v>152</v>
      </c>
      <c r="W24" s="40">
        <v>310</v>
      </c>
    </row>
    <row r="25" spans="1:23" ht="13.5" thickBot="1">
      <c r="A25" s="66"/>
      <c r="B25" s="67"/>
      <c r="C25" s="67"/>
      <c r="D25" s="67"/>
      <c r="E25" s="67"/>
      <c r="F25" s="67"/>
      <c r="G25" s="67"/>
      <c r="H25" s="67"/>
      <c r="I25" s="67"/>
      <c r="J25" s="68"/>
      <c r="K25" s="21"/>
      <c r="P25" s="40" t="s">
        <v>48</v>
      </c>
      <c r="Q25" s="40">
        <v>29</v>
      </c>
      <c r="R25" s="40">
        <v>47.7</v>
      </c>
      <c r="S25" s="40">
        <v>0.395</v>
      </c>
      <c r="T25" s="45">
        <v>10000</v>
      </c>
      <c r="U25" s="40">
        <v>6</v>
      </c>
      <c r="V25" s="40">
        <v>172</v>
      </c>
      <c r="W25" s="40">
        <v>310</v>
      </c>
    </row>
    <row r="26" spans="1:23" ht="16.5" thickBot="1">
      <c r="A26" s="66"/>
      <c r="B26" s="69" t="s">
        <v>49</v>
      </c>
      <c r="C26" s="70"/>
      <c r="D26" s="71"/>
      <c r="E26" s="67"/>
      <c r="F26" s="67"/>
      <c r="G26" s="67"/>
      <c r="H26" s="67"/>
      <c r="I26" s="67"/>
      <c r="J26" s="68"/>
      <c r="K26" s="21"/>
      <c r="P26" s="40" t="s">
        <v>50</v>
      </c>
      <c r="Q26" s="40">
        <v>32</v>
      </c>
      <c r="R26" s="40">
        <v>58.5</v>
      </c>
      <c r="S26" s="40">
        <v>0.395</v>
      </c>
      <c r="T26" s="45">
        <v>10000</v>
      </c>
      <c r="U26" s="40">
        <v>7</v>
      </c>
      <c r="V26" s="40">
        <v>191</v>
      </c>
      <c r="W26" s="40">
        <v>150</v>
      </c>
    </row>
    <row r="27" spans="1:11" ht="10.5" customHeight="1">
      <c r="A27" s="66"/>
      <c r="B27" s="72" t="s">
        <v>51</v>
      </c>
      <c r="C27" s="73" t="s">
        <v>52</v>
      </c>
      <c r="D27" s="74" t="s">
        <v>53</v>
      </c>
      <c r="E27" s="67"/>
      <c r="F27" s="67"/>
      <c r="G27" s="67"/>
      <c r="H27" s="67"/>
      <c r="I27" s="67"/>
      <c r="J27" s="68"/>
      <c r="K27" s="21"/>
    </row>
    <row r="28" spans="1:20" ht="12.75" customHeight="1" thickBot="1">
      <c r="A28" s="66"/>
      <c r="B28" s="75"/>
      <c r="C28" s="76"/>
      <c r="D28" s="77"/>
      <c r="E28" s="67"/>
      <c r="F28" s="67"/>
      <c r="G28" s="67"/>
      <c r="H28" s="67"/>
      <c r="I28" s="67"/>
      <c r="J28" s="68"/>
      <c r="K28" s="21"/>
      <c r="P28" s="40"/>
      <c r="Q28" s="40"/>
      <c r="R28" s="40"/>
      <c r="S28" s="40"/>
      <c r="T28" s="45"/>
    </row>
    <row r="29" spans="1:20" ht="15.75" thickBot="1">
      <c r="A29" s="66"/>
      <c r="B29" s="78">
        <f>VLOOKUP(C6,P14:W31,6,FALSE)</f>
        <v>2</v>
      </c>
      <c r="C29" s="79">
        <f>VLOOKUP(C6,P14:W30,7,FALSE)</f>
        <v>57</v>
      </c>
      <c r="D29" s="80">
        <f>VLOOKUP(C6,P14:W31,8,FALSE)</f>
        <v>41</v>
      </c>
      <c r="E29" s="67"/>
      <c r="F29" s="67"/>
      <c r="G29" s="67"/>
      <c r="H29" s="67"/>
      <c r="I29" s="67"/>
      <c r="J29" s="68"/>
      <c r="K29" s="21"/>
      <c r="P29" s="40"/>
      <c r="Q29" s="40"/>
      <c r="R29" s="40"/>
      <c r="S29" s="40"/>
      <c r="T29" s="45"/>
    </row>
    <row r="30" spans="1:20" ht="12.75">
      <c r="A30" s="66"/>
      <c r="B30" s="81"/>
      <c r="C30" s="82"/>
      <c r="D30" s="81"/>
      <c r="E30" s="67"/>
      <c r="F30" s="67"/>
      <c r="G30" s="67"/>
      <c r="H30" s="67"/>
      <c r="I30" s="67"/>
      <c r="J30" s="68"/>
      <c r="K30" s="21"/>
      <c r="P30" s="40"/>
      <c r="Q30" s="40"/>
      <c r="R30" s="40"/>
      <c r="S30" s="40"/>
      <c r="T30" s="45"/>
    </row>
    <row r="31" spans="1:20" ht="12.75">
      <c r="A31" s="66"/>
      <c r="B31" s="81"/>
      <c r="C31" s="82"/>
      <c r="D31" s="81"/>
      <c r="E31" s="67"/>
      <c r="F31" s="67"/>
      <c r="G31" s="67"/>
      <c r="H31" s="67"/>
      <c r="I31" s="67"/>
      <c r="J31" s="68"/>
      <c r="K31" s="21"/>
      <c r="P31" s="40"/>
      <c r="Q31" s="40"/>
      <c r="R31" s="40"/>
      <c r="S31" s="40"/>
      <c r="T31" s="45"/>
    </row>
    <row r="32" spans="1:20" ht="12.75">
      <c r="A32" s="83" t="s">
        <v>54</v>
      </c>
      <c r="B32" s="67"/>
      <c r="C32" s="67"/>
      <c r="D32" s="67"/>
      <c r="E32" s="67"/>
      <c r="F32" s="67"/>
      <c r="G32" s="67"/>
      <c r="H32" s="67"/>
      <c r="I32" s="67"/>
      <c r="J32" s="68"/>
      <c r="K32" s="21"/>
      <c r="P32" s="40"/>
      <c r="Q32" s="40"/>
      <c r="R32" s="40"/>
      <c r="S32" s="40"/>
      <c r="T32" s="45"/>
    </row>
    <row r="33" spans="1:11" ht="12.75">
      <c r="A33" s="84" t="s">
        <v>55</v>
      </c>
      <c r="B33" s="85">
        <f aca="true" t="shared" si="6" ref="B33:J33">(ATAN(B19/B18))</f>
        <v>0.141192065643407</v>
      </c>
      <c r="C33" s="85">
        <f t="shared" si="6"/>
        <v>0.14119206564340722</v>
      </c>
      <c r="D33" s="85">
        <f t="shared" si="6"/>
        <v>0.141192065643407</v>
      </c>
      <c r="E33" s="85">
        <f t="shared" si="6"/>
        <v>0.14119206564340725</v>
      </c>
      <c r="F33" s="85">
        <f t="shared" si="6"/>
        <v>0.14119206564340722</v>
      </c>
      <c r="G33" s="85">
        <f t="shared" si="6"/>
        <v>0.1411920656434065</v>
      </c>
      <c r="H33" s="85">
        <f t="shared" si="6"/>
        <v>0.141192065643407</v>
      </c>
      <c r="I33" s="85">
        <f t="shared" si="6"/>
        <v>0.1411920656434067</v>
      </c>
      <c r="J33" s="86">
        <f t="shared" si="6"/>
        <v>0.14119206564340725</v>
      </c>
      <c r="K33" s="21"/>
    </row>
    <row r="34" spans="1:11" ht="12.75">
      <c r="A34" s="84" t="s">
        <v>56</v>
      </c>
      <c r="B34" s="85">
        <f aca="true" t="shared" si="7" ref="B34:J34">DEGREES(B33)</f>
        <v>8.089709462101293</v>
      </c>
      <c r="C34" s="85">
        <f t="shared" si="7"/>
        <v>8.089709462101306</v>
      </c>
      <c r="D34" s="85">
        <f t="shared" si="7"/>
        <v>8.089709462101293</v>
      </c>
      <c r="E34" s="85">
        <f t="shared" si="7"/>
        <v>8.089709462101307</v>
      </c>
      <c r="F34" s="85">
        <f t="shared" si="7"/>
        <v>8.089709462101306</v>
      </c>
      <c r="G34" s="85">
        <f t="shared" si="7"/>
        <v>8.089709462101265</v>
      </c>
      <c r="H34" s="85">
        <f t="shared" si="7"/>
        <v>8.089709462101293</v>
      </c>
      <c r="I34" s="85">
        <f t="shared" si="7"/>
        <v>8.089709462101276</v>
      </c>
      <c r="J34" s="86">
        <f t="shared" si="7"/>
        <v>8.089709462101307</v>
      </c>
      <c r="K34" s="21"/>
    </row>
    <row r="35" spans="1:11" ht="12.75">
      <c r="A35" s="87"/>
      <c r="B35" s="85"/>
      <c r="C35" s="85"/>
      <c r="D35" s="85"/>
      <c r="E35" s="85"/>
      <c r="F35" s="85"/>
      <c r="G35" s="85"/>
      <c r="H35" s="85"/>
      <c r="I35" s="85"/>
      <c r="J35" s="86"/>
      <c r="K35" s="21"/>
    </row>
    <row r="36" spans="1:11" ht="13.5" thickBot="1">
      <c r="A36" s="87"/>
      <c r="B36" s="88"/>
      <c r="C36" s="88"/>
      <c r="D36" s="88"/>
      <c r="E36" s="88"/>
      <c r="F36" s="88"/>
      <c r="G36" s="88"/>
      <c r="H36" s="88"/>
      <c r="I36" s="88"/>
      <c r="J36" s="89"/>
      <c r="K36" s="21"/>
    </row>
    <row r="37" spans="1:19" ht="12.75">
      <c r="A37" s="90"/>
      <c r="B37" s="91"/>
      <c r="C37" s="92"/>
      <c r="D37" s="92"/>
      <c r="E37" s="92"/>
      <c r="F37" s="92"/>
      <c r="G37" s="92"/>
      <c r="H37" s="92"/>
      <c r="I37" s="92"/>
      <c r="J37" s="92"/>
      <c r="K37" s="21"/>
      <c r="Q37" s="21"/>
      <c r="S37" s="21"/>
    </row>
    <row r="38" spans="1:19" ht="12.75">
      <c r="A38" s="12"/>
      <c r="B38" s="93"/>
      <c r="C38" s="94"/>
      <c r="D38" s="94"/>
      <c r="E38" s="94"/>
      <c r="F38" s="94"/>
      <c r="G38" s="94"/>
      <c r="H38" s="94"/>
      <c r="I38" s="94"/>
      <c r="J38" s="94"/>
      <c r="K38" s="21"/>
      <c r="S38" s="21"/>
    </row>
    <row r="39" spans="1:19" ht="12.75">
      <c r="A39" s="12"/>
      <c r="B39" s="93"/>
      <c r="C39" s="93"/>
      <c r="D39" s="94"/>
      <c r="E39" s="94"/>
      <c r="F39" s="94"/>
      <c r="G39" s="94"/>
      <c r="H39" s="94"/>
      <c r="I39" s="94"/>
      <c r="J39" s="94"/>
      <c r="K39" s="21"/>
      <c r="S39" s="21"/>
    </row>
    <row r="40" spans="1:19" ht="12.75">
      <c r="A40" s="12"/>
      <c r="B40" s="93"/>
      <c r="C40" s="94"/>
      <c r="D40" s="94"/>
      <c r="E40" s="94"/>
      <c r="F40" s="94"/>
      <c r="G40" s="94"/>
      <c r="H40" s="94"/>
      <c r="I40" s="94"/>
      <c r="J40" s="94"/>
      <c r="K40" s="21"/>
      <c r="S40" s="21"/>
    </row>
    <row r="41" spans="1:19" ht="12.75">
      <c r="A41" s="12"/>
      <c r="B41" s="94"/>
      <c r="C41" s="94"/>
      <c r="D41" s="94"/>
      <c r="E41" s="94"/>
      <c r="F41" s="94"/>
      <c r="G41" s="94"/>
      <c r="H41" s="94"/>
      <c r="I41" s="94"/>
      <c r="J41" s="94"/>
      <c r="K41" s="21"/>
      <c r="P41" s="21"/>
      <c r="Q41" s="21"/>
      <c r="R41" s="21"/>
      <c r="S41" s="21"/>
    </row>
    <row r="42" spans="1:19" ht="12.75">
      <c r="A42" s="12"/>
      <c r="B42" s="94"/>
      <c r="C42" s="94"/>
      <c r="D42" s="94"/>
      <c r="E42" s="94"/>
      <c r="F42" s="94"/>
      <c r="G42" s="94"/>
      <c r="H42" s="94"/>
      <c r="I42" s="94"/>
      <c r="J42" s="94"/>
      <c r="K42" s="21"/>
      <c r="P42" s="21"/>
      <c r="Q42" s="21"/>
      <c r="R42" s="21"/>
      <c r="S42" s="21"/>
    </row>
    <row r="43" spans="1:19" ht="12.75">
      <c r="A43" s="12"/>
      <c r="B43" s="94"/>
      <c r="C43" s="94"/>
      <c r="D43" s="94"/>
      <c r="E43" s="94"/>
      <c r="F43" s="94"/>
      <c r="G43" s="94"/>
      <c r="H43" s="94"/>
      <c r="I43" s="94"/>
      <c r="J43" s="94"/>
      <c r="K43" s="21"/>
      <c r="P43" s="21"/>
      <c r="Q43" s="21"/>
      <c r="R43" s="21"/>
      <c r="S43" s="21"/>
    </row>
    <row r="44" spans="1:18" ht="12.75">
      <c r="A44" s="12"/>
      <c r="B44" s="94"/>
      <c r="C44" s="94"/>
      <c r="D44" s="94"/>
      <c r="E44" s="94"/>
      <c r="F44" s="94"/>
      <c r="G44" s="94"/>
      <c r="H44" s="94"/>
      <c r="I44" s="94"/>
      <c r="J44" s="94"/>
      <c r="K44" s="21"/>
      <c r="P44" s="21"/>
      <c r="Q44" s="21"/>
      <c r="R44" s="21"/>
    </row>
    <row r="45" spans="1:18" ht="12.75">
      <c r="A45" s="12"/>
      <c r="B45" s="94"/>
      <c r="C45" s="94"/>
      <c r="D45" s="94"/>
      <c r="E45" s="94"/>
      <c r="F45" s="94"/>
      <c r="G45" s="94"/>
      <c r="H45" s="94"/>
      <c r="I45" s="94"/>
      <c r="J45" s="94"/>
      <c r="K45" s="21"/>
      <c r="P45" s="21"/>
      <c r="Q45" s="21"/>
      <c r="R45" s="21"/>
    </row>
    <row r="46" spans="2:18" ht="12.75">
      <c r="B46" s="95"/>
      <c r="C46" s="95"/>
      <c r="D46" s="95"/>
      <c r="E46" s="95"/>
      <c r="F46" s="95"/>
      <c r="G46" s="95"/>
      <c r="H46" s="95"/>
      <c r="I46" s="95"/>
      <c r="J46" s="95"/>
      <c r="K46" s="21"/>
      <c r="P46" s="21"/>
      <c r="Q46" s="21"/>
      <c r="R46" s="21"/>
    </row>
    <row r="47" spans="2:18" ht="12.75">
      <c r="B47" s="95"/>
      <c r="C47" s="95"/>
      <c r="D47" s="95"/>
      <c r="E47" s="95"/>
      <c r="F47" s="95"/>
      <c r="G47" s="95"/>
      <c r="H47" s="95"/>
      <c r="I47" s="95"/>
      <c r="J47" s="95"/>
      <c r="K47" s="21"/>
      <c r="P47" s="21"/>
      <c r="Q47" s="21"/>
      <c r="R47" s="21"/>
    </row>
    <row r="48" spans="2:18" ht="12.75">
      <c r="B48" s="95"/>
      <c r="C48" s="95"/>
      <c r="D48" s="95"/>
      <c r="E48" s="95"/>
      <c r="F48" s="95"/>
      <c r="G48" s="95"/>
      <c r="H48" s="95"/>
      <c r="I48" s="95"/>
      <c r="J48" s="95"/>
      <c r="K48" s="21"/>
      <c r="P48" s="21"/>
      <c r="Q48" s="21"/>
      <c r="R48" s="21"/>
    </row>
    <row r="49" spans="2:18" ht="12.75">
      <c r="B49" s="21"/>
      <c r="C49" s="95"/>
      <c r="D49" s="95"/>
      <c r="E49" s="95"/>
      <c r="F49" s="95"/>
      <c r="G49" s="95"/>
      <c r="H49" s="95"/>
      <c r="I49" s="95"/>
      <c r="J49" s="95"/>
      <c r="K49" s="21"/>
      <c r="P49" s="21"/>
      <c r="Q49" s="21"/>
      <c r="R49" s="21"/>
    </row>
    <row r="50" spans="2:18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</row>
    <row r="51" spans="2:11" ht="12.75"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3:11" ht="12.75">
      <c r="C52" s="21"/>
      <c r="D52" s="21"/>
      <c r="E52" s="21"/>
      <c r="F52" s="21"/>
      <c r="G52" s="21"/>
      <c r="H52" s="21"/>
      <c r="I52" s="21"/>
      <c r="J52" s="21"/>
      <c r="K52" s="21"/>
    </row>
    <row r="53" ht="12.75">
      <c r="K53" s="21"/>
    </row>
  </sheetData>
  <sheetProtection password="B19F" sheet="1"/>
  <mergeCells count="8">
    <mergeCell ref="B26:D26"/>
    <mergeCell ref="B27:B28"/>
    <mergeCell ref="C27:C28"/>
    <mergeCell ref="D27:D28"/>
    <mergeCell ref="A1:J1"/>
    <mergeCell ref="A2:J2"/>
    <mergeCell ref="F4:G4"/>
    <mergeCell ref="B13:J13"/>
  </mergeCells>
  <dataValidations count="1">
    <dataValidation type="list" allowBlank="1" showInputMessage="1" showErrorMessage="1" sqref="C6">
      <formula1>$P$14:$P$35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Garcez</dc:creator>
  <cp:keywords/>
  <dc:description/>
  <cp:lastModifiedBy>Garcez</cp:lastModifiedBy>
  <dcterms:created xsi:type="dcterms:W3CDTF">2018-05-30T15:27:55Z</dcterms:created>
  <dcterms:modified xsi:type="dcterms:W3CDTF">2018-05-30T15:29:34Z</dcterms:modified>
  <cp:category/>
  <cp:version/>
  <cp:contentType/>
  <cp:contentStatus/>
</cp:coreProperties>
</file>